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2"/>
  <workbookPr/>
  <mc:AlternateContent xmlns:mc="http://schemas.openxmlformats.org/markup-compatibility/2006">
    <mc:Choice Requires="x15">
      <x15ac:absPath xmlns:x15ac="http://schemas.microsoft.com/office/spreadsheetml/2010/11/ac" url="https://dialog.csd.ch/Domaines/Envt et Gol/Cours EPFL génie sanitaire, gestion des eaux et des déchets 2023/1_Exercices_eau_2023/"/>
    </mc:Choice>
  </mc:AlternateContent>
  <xr:revisionPtr revIDLastSave="0" documentId="13_ncr:1_{193021D9-DB96-4AAF-9402-13EDA5FD5A36}" xr6:coauthVersionLast="47" xr6:coauthVersionMax="47" xr10:uidLastSave="{00000000-0000-0000-0000-000000000000}"/>
  <bookViews>
    <workbookView xWindow="-120" yWindow="-120" windowWidth="29040" windowHeight="15990" firstSheet="2" activeTab="2" xr2:uid="{00000000-000D-0000-FFFF-FFFF00000000}"/>
  </bookViews>
  <sheets>
    <sheet name="questions 7.1 et 7.2" sheetId="1" r:id="rId1"/>
    <sheet name="réponses 7.1 et 7.2" sheetId="2" r:id="rId2"/>
    <sheet name="réponses 7.3" sheetId="4" r:id="rId3"/>
  </sheets>
  <definedNames>
    <definedName name="_xlnm.Print_Area" localSheetId="0">'questions 7.1 et 7.2'!$A$3:$B$28</definedName>
    <definedName name="_xlnm.Print_Area" localSheetId="1">'réponses 7.1 et 7.2'!$A$1:$O$51</definedName>
    <definedName name="_xlnm.Print_Area" localSheetId="2">'réponses 7.3'!$A$1:$K$60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8" i="2"/>
  <c r="D29" i="2"/>
  <c r="D34" i="2"/>
  <c r="D35" i="2"/>
  <c r="D36" i="2"/>
  <c r="D37" i="2"/>
  <c r="D23" i="2"/>
  <c r="H31" i="2"/>
  <c r="D31" i="2"/>
  <c r="D38" i="2"/>
  <c r="B6" i="2"/>
  <c r="C6" i="2"/>
  <c r="D6" i="2"/>
  <c r="C8" i="2"/>
  <c r="B8" i="2"/>
  <c r="D8" i="2"/>
  <c r="G6" i="4"/>
  <c r="G7" i="4"/>
  <c r="H6" i="4"/>
  <c r="F28" i="4"/>
  <c r="I58" i="4"/>
  <c r="H7" i="4"/>
  <c r="F29" i="4"/>
  <c r="D27" i="4"/>
  <c r="F27" i="4"/>
  <c r="F36" i="4"/>
  <c r="F37" i="4"/>
  <c r="H8" i="4"/>
  <c r="F43" i="4"/>
  <c r="F44" i="4"/>
  <c r="F47" i="4"/>
  <c r="F48" i="4"/>
  <c r="K58" i="4"/>
  <c r="I56" i="4"/>
  <c r="I57" i="4"/>
  <c r="K57" i="4"/>
  <c r="J56" i="4"/>
  <c r="K56" i="4"/>
  <c r="H60" i="4"/>
  <c r="H53" i="4"/>
  <c r="F42" i="4"/>
  <c r="F41" i="4"/>
  <c r="F35" i="4"/>
  <c r="D30" i="2"/>
  <c r="C11" i="2"/>
  <c r="F40" i="4"/>
  <c r="C54" i="4"/>
  <c r="D54" i="4"/>
  <c r="F32" i="4"/>
  <c r="E8" i="4"/>
  <c r="E7" i="4"/>
  <c r="D24" i="2"/>
  <c r="D32" i="2"/>
  <c r="D41" i="2"/>
  <c r="B9" i="2"/>
  <c r="E16" i="2"/>
  <c r="D9" i="2"/>
  <c r="D42" i="2"/>
  <c r="D39" i="2"/>
  <c r="F33" i="4"/>
  <c r="D25" i="2"/>
  <c r="D40" i="2"/>
  <c r="K59" i="4"/>
  <c r="B49" i="4"/>
</calcChain>
</file>

<file path=xl/sharedStrings.xml><?xml version="1.0" encoding="utf-8"?>
<sst xmlns="http://schemas.openxmlformats.org/spreadsheetml/2006/main" count="192" uniqueCount="157">
  <si>
    <t>Exercices réseau 7</t>
  </si>
  <si>
    <t>Distribution</t>
  </si>
  <si>
    <t>La commune  suisse, rurale, de Château-d'Eaux compte et n'a pas de gros consommateurs particuliers.</t>
  </si>
  <si>
    <t xml:space="preserve">habitants </t>
  </si>
  <si>
    <t>Son réservoir unique est alimenté par deux sources, de  en étiage (basses eaux)</t>
  </si>
  <si>
    <t>, respectivement</t>
  </si>
  <si>
    <t>m3/j</t>
  </si>
  <si>
    <t xml:space="preserve"> 7.1.1</t>
  </si>
  <si>
    <t>Quels sont (approximativement) les besoins journaliers moyens  de ce village ?</t>
  </si>
  <si>
    <t>7.1.2</t>
  </si>
  <si>
    <t xml:space="preserve">Est ce que la sécurité d'approvisionnement théorique est assurée ? </t>
  </si>
  <si>
    <t>Sinon, que pourrait-on faire  ?</t>
  </si>
  <si>
    <t xml:space="preserve"> 7.1.3</t>
  </si>
  <si>
    <t xml:space="preserve">Quel est l'ordre de grandeur du volume total du réservoir ? Pourquoi ? </t>
  </si>
  <si>
    <t xml:space="preserve"> 7.1.4</t>
  </si>
  <si>
    <t>L'approvisionnement en eau est souvent interrompu l'après-midi dans certaines zones du village.</t>
  </si>
  <si>
    <t>Quels sont les problèmes techniques probables ?</t>
  </si>
  <si>
    <t xml:space="preserve"> Comment établir un diagnostic ?</t>
  </si>
  <si>
    <t>Diagnostic de réseau</t>
  </si>
  <si>
    <t xml:space="preserve">Le niveau d'eau du réservoir de la commune de Château-d'Eaux varie entre </t>
  </si>
  <si>
    <t>et</t>
  </si>
  <si>
    <t>m</t>
  </si>
  <si>
    <t>La canalisation d'amenée jusqu'au village est longue de</t>
  </si>
  <si>
    <t xml:space="preserve">km,  diamètre </t>
  </si>
  <si>
    <t xml:space="preserve">La rugosité (Strickler) est de K= </t>
  </si>
  <si>
    <t xml:space="preserve">Le niveau du village se situe entre </t>
  </si>
  <si>
    <t xml:space="preserve">Selon le plan de zones, les plus hauts bâtiments peuvent avoir </t>
  </si>
  <si>
    <t>m de haut</t>
  </si>
  <si>
    <t>La consommation de pointe est de</t>
  </si>
  <si>
    <t>l/s</t>
  </si>
  <si>
    <t>Quels sont les problèmes ?</t>
  </si>
  <si>
    <t xml:space="preserve">Que vont vivre les habitants du haut du village ? du bas du village ? </t>
  </si>
  <si>
    <t>Quelles sont les solutions que l'on peut envisager pour les régler ?</t>
  </si>
  <si>
    <t>Exercices réseau 7 : Réponses</t>
  </si>
  <si>
    <t xml:space="preserve">Réponse exercice 7.1 : Distribution </t>
  </si>
  <si>
    <t>7.1.1 Besoins en eau journalier en Suisse : en moyenne 300  l/hab/jour</t>
  </si>
  <si>
    <t xml:space="preserve">Besoins journaliers moyens  = </t>
  </si>
  <si>
    <t>m3/hab/jour</t>
  </si>
  <si>
    <t xml:space="preserve">Consommation moyenne = </t>
  </si>
  <si>
    <t>m3/jour</t>
  </si>
  <si>
    <t>Coefficient de pointe, env.</t>
  </si>
  <si>
    <t>Défini par expérience pour l'exercice</t>
  </si>
  <si>
    <t xml:space="preserve">Consommation journalière de pointe = </t>
  </si>
  <si>
    <t>à</t>
  </si>
  <si>
    <t>7.1.2 Largement, les 2 sources fournissent ensemble, en étiage</t>
  </si>
  <si>
    <t>m3/j, ce qui est insuffisant en période de pointe</t>
  </si>
  <si>
    <t xml:space="preserve"> - il faudra capter d'autres sources, ou réaliser une interconnexion avec un réseau voisin</t>
  </si>
  <si>
    <t>7.1.3 Volume du réservoir </t>
  </si>
  <si>
    <t xml:space="preserve">On a vu que la réserve d’alimentation est égale à 50% des besoins journaliers moyens auquels on ajoute la réserve incendie, également égale à 50% des besoins journaliers moyens. </t>
  </si>
  <si>
    <t>On a ainsi un réservoir d’environ le 100 % des besoins journaliers moyens, soit de l’ordre de</t>
  </si>
  <si>
    <t>m3</t>
  </si>
  <si>
    <t>7.1.4 Diagnostic</t>
  </si>
  <si>
    <t>La réserve est suffisante, les interruptions se produisent l’après-midi (approvisionnement suffisant le matin), donc on peut faire les hypothèses suivantes :</t>
  </si>
  <si>
    <r>
      <t>Pertes dans le réseau</t>
    </r>
    <r>
      <rPr>
        <sz val="11"/>
        <rFont val="Arial"/>
        <family val="2"/>
      </rPr>
      <t> : investigations à faire : mesure de la consommation nocturne, mesures au nœuds, bilans par quartier, campagne de détection de fuites, réparation des fuites ou changement des conduites les plus déteriorées.</t>
    </r>
  </si>
  <si>
    <r>
      <t>Pertes chez les utilisateurs </t>
    </r>
    <r>
      <rPr>
        <sz val="11"/>
        <rFont val="Arial"/>
        <family val="2"/>
      </rPr>
      <t>:  investigations à faire : mesure de la consommation nocturne, mesures au nœuds, bilans par quartier, campagne de détection de fuites, vérification ou recalibrage des compteurs, évent. adaptation des tarifs pour les gros consommateurs.</t>
    </r>
  </si>
  <si>
    <t>Réponse exercice 4.2 Diagnostic de réseau</t>
  </si>
  <si>
    <t>hauteur réserv. max</t>
  </si>
  <si>
    <t>hauteur réserv. min</t>
  </si>
  <si>
    <t xml:space="preserve">Différence de hauteur du réservoir : </t>
  </si>
  <si>
    <t>mauvaise conception : trop de différence de niveau</t>
  </si>
  <si>
    <t>Longueur L</t>
  </si>
  <si>
    <t>débit Q, m3/s</t>
  </si>
  <si>
    <t>m3/s</t>
  </si>
  <si>
    <t>Ks</t>
  </si>
  <si>
    <t>Pression d'utilisation min.</t>
  </si>
  <si>
    <t xml:space="preserve">bars = </t>
  </si>
  <si>
    <t>hauteur de distribution max.</t>
  </si>
  <si>
    <t xml:space="preserve">m  = </t>
  </si>
  <si>
    <t xml:space="preserve"> + </t>
  </si>
  <si>
    <t>hauteur de distribution min.</t>
  </si>
  <si>
    <t xml:space="preserve">Diamètre </t>
  </si>
  <si>
    <t>perte de charge linéaire = 10.29*L*Q^2/(K2*D^(16/3)) =</t>
  </si>
  <si>
    <t>perte de charge singulière = 10 %</t>
  </si>
  <si>
    <t>pertes de charge totales</t>
  </si>
  <si>
    <t xml:space="preserve">pression résiduelle min. à réservoir plein, haut village = </t>
  </si>
  <si>
    <t>m : pression insuffisante en début de journée en haut du village</t>
  </si>
  <si>
    <t xml:space="preserve">pression résiduelle min. à réservoir vide, haut village = </t>
  </si>
  <si>
    <t>m : pression insuffisante en haut des bâtiments du haut du village</t>
  </si>
  <si>
    <t xml:space="preserve">pression résiduelle  à réservoir plein, bas village = </t>
  </si>
  <si>
    <t>m pression insuffisante pour le bas du village</t>
  </si>
  <si>
    <t xml:space="preserve">pression de nuit,  à réservoir plein, bas village = </t>
  </si>
  <si>
    <t>m : la pression de nuit est supérieure car le débit est moindre mais reste très faible !</t>
  </si>
  <si>
    <t>Vitesse = Q/S = Q / (PI*D^2/4) = 4*Q/(PI*D^2)</t>
  </si>
  <si>
    <t>m/s : vitesse trop élevée ( devrait être entre 0.8 à 2.0 m/s)</t>
  </si>
  <si>
    <t xml:space="preserve">Expérience des habitants </t>
  </si>
  <si>
    <t>En haut du village : pas d'eau !</t>
  </si>
  <si>
    <t>En bas du village : l'eau coule que la nuit s'il y a peu de consommation</t>
  </si>
  <si>
    <t>Solutions possibles</t>
  </si>
  <si>
    <t>1. Remplacer la conduite, par une conduite de plus gros diamètre (et meilleur K), sur tout ou partie de la longueur</t>
  </si>
  <si>
    <t>2. Doubler la conduite, sur tout ou partie de la longueur, ou réaliser un apport supplémentaire par une autre source (interconnexion, maillage)</t>
  </si>
  <si>
    <t>3. Construire un réservoir plus haut</t>
  </si>
  <si>
    <t>Génie sanitaire</t>
  </si>
  <si>
    <t>Exercice 7.3 Réseau et pertes de charges</t>
  </si>
  <si>
    <t>corrigé</t>
  </si>
  <si>
    <t>L (m)</t>
  </si>
  <si>
    <t>diamètre (m)</t>
  </si>
  <si>
    <t>Hmax</t>
  </si>
  <si>
    <t>Hmin</t>
  </si>
  <si>
    <t>q soutiré (l/s)</t>
  </si>
  <si>
    <t>Q (m3/s)</t>
  </si>
  <si>
    <t>pression distrib.</t>
  </si>
  <si>
    <t xml:space="preserve">Réservoir - A </t>
  </si>
  <si>
    <t>?</t>
  </si>
  <si>
    <t>A-B</t>
  </si>
  <si>
    <t>B-C</t>
  </si>
  <si>
    <t>Le débit soutiré est de :</t>
  </si>
  <si>
    <t>qA</t>
  </si>
  <si>
    <t xml:space="preserve"> l/s en A</t>
  </si>
  <si>
    <t>qB</t>
  </si>
  <si>
    <t xml:space="preserve"> l/s en B</t>
  </si>
  <si>
    <t>qC</t>
  </si>
  <si>
    <t xml:space="preserve"> l/s en C</t>
  </si>
  <si>
    <t>Nous avons plusieurs organes de contrôle et mesures à la sortie du réservoir, leur équivalence en termes de perte de charge est indiquée.</t>
  </si>
  <si>
    <t>Questions:</t>
  </si>
  <si>
    <r>
      <t>1.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Calculer les inconnues. K (Strickler) entre les nœuds A et B, les pressions en A et en B.</t>
    </r>
  </si>
  <si>
    <r>
      <t>2.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Quel est le débit maximum qu’il est possible de soutirer en C, de telle façon qu'en B la pression reste positive ?</t>
    </r>
  </si>
  <si>
    <r>
      <t>1.</t>
    </r>
    <r>
      <rPr>
        <b/>
        <sz val="7"/>
        <rFont val="Times New Roman"/>
        <family val="1"/>
      </rPr>
      <t xml:space="preserve">     </t>
    </r>
    <r>
      <rPr>
        <b/>
        <sz val="10"/>
        <rFont val="Arial"/>
        <family val="2"/>
      </rPr>
      <t>calcul des inconnues du schéma:</t>
    </r>
  </si>
  <si>
    <t>Pression en A:</t>
  </si>
  <si>
    <t>Perte de charge à la sortie du réservoir.</t>
  </si>
  <si>
    <r>
      <t>Débit total = q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+ q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+ q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</t>
    </r>
  </si>
  <si>
    <t xml:space="preserve">l/s = </t>
  </si>
  <si>
    <r>
      <t xml:space="preserve">Vitesse de sortie = Débit total / Section (m3/s/m2) = Q tot/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>(D/2)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=</t>
    </r>
  </si>
  <si>
    <t>m/s</t>
  </si>
  <si>
    <r>
      <t xml:space="preserve">Perte de charge à la sortie du réservoir = 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>h</t>
    </r>
    <r>
      <rPr>
        <vertAlign val="subscript"/>
        <sz val="14"/>
        <rFont val="Arial"/>
        <family val="2"/>
      </rPr>
      <t xml:space="preserve">r </t>
    </r>
    <r>
      <rPr>
        <sz val="10"/>
        <rFont val="Arial"/>
        <family val="2"/>
      </rPr>
      <t>= k * ( V</t>
    </r>
    <r>
      <rPr>
        <vertAlign val="superscript"/>
        <sz val="12"/>
        <rFont val="Arial"/>
        <family val="2"/>
      </rPr>
      <t xml:space="preserve">2 </t>
    </r>
    <r>
      <rPr>
        <sz val="10"/>
        <rFont val="Arial"/>
        <family val="2"/>
      </rPr>
      <t>/ 2g ) =</t>
    </r>
  </si>
  <si>
    <t>Perte de charge dans la première conduite (Réservoir - A)</t>
  </si>
  <si>
    <r>
      <t>D</t>
    </r>
    <r>
      <rPr>
        <sz val="10"/>
        <rFont val="Arial"/>
        <family val="2"/>
      </rPr>
      <t xml:space="preserve">hl = L * (V / (K * R </t>
    </r>
    <r>
      <rPr>
        <vertAlign val="superscript"/>
        <sz val="10"/>
        <rFont val="Arial"/>
        <family val="2"/>
      </rPr>
      <t>2/3</t>
    </r>
    <r>
      <rPr>
        <sz val="10"/>
        <rFont val="Arial"/>
        <family val="2"/>
      </rPr>
      <t xml:space="preserve"> )) 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ou  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>h = 10.29•L•Q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/(k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•D</t>
    </r>
    <r>
      <rPr>
        <vertAlign val="superscript"/>
        <sz val="10"/>
        <rFont val="Arial"/>
        <family val="2"/>
      </rPr>
      <t>16/3</t>
    </r>
    <r>
      <rPr>
        <sz val="10"/>
        <rFont val="Arial"/>
        <family val="2"/>
      </rPr>
      <t xml:space="preserve">)  </t>
    </r>
  </si>
  <si>
    <t xml:space="preserve">K : coefficient de Manning-Strickler = </t>
  </si>
  <si>
    <r>
      <t>V : Vitesse (m/s) = Débit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/s) / Section (</t>
    </r>
    <r>
      <rPr>
        <sz val="10"/>
        <rFont val="SuperFrench"/>
        <charset val="2"/>
      </rPr>
      <t>m2</t>
    </r>
    <r>
      <rPr>
        <sz val="10"/>
        <rFont val="Arial"/>
        <family val="2"/>
      </rPr>
      <t>)</t>
    </r>
  </si>
  <si>
    <t>R : Rayon hydraulique = Section / périmètre de la conduite</t>
  </si>
  <si>
    <t>L : la longueur de la canalisation</t>
  </si>
  <si>
    <t xml:space="preserve">Perte de charge linéaire : dh = </t>
  </si>
  <si>
    <t xml:space="preserve">Pression en A = H(réservoir)- Dhr - Dhl  = </t>
  </si>
  <si>
    <r>
      <t>h</t>
    </r>
    <r>
      <rPr>
        <b/>
        <vertAlign val="subscript"/>
        <sz val="10"/>
        <rFont val="Arial"/>
        <family val="2"/>
      </rPr>
      <t xml:space="preserve">A </t>
    </r>
    <r>
      <rPr>
        <b/>
        <sz val="10"/>
        <rFont val="Arial"/>
        <family val="2"/>
      </rPr>
      <t>=</t>
    </r>
  </si>
  <si>
    <t>Pression en B: (calcul depuis l'aval)</t>
  </si>
  <si>
    <t>Pression en BC donnée</t>
  </si>
  <si>
    <r>
      <t>h</t>
    </r>
    <r>
      <rPr>
        <vertAlign val="subscript"/>
        <sz val="10"/>
        <rFont val="Arial"/>
        <family val="2"/>
      </rPr>
      <t xml:space="preserve">C </t>
    </r>
    <r>
      <rPr>
        <sz val="10"/>
        <rFont val="Arial"/>
        <family val="2"/>
      </rPr>
      <t>=</t>
    </r>
  </si>
  <si>
    <t>Perte de charge dans la conduite BC longue de 1'000 m:</t>
  </si>
  <si>
    <t>Débit</t>
  </si>
  <si>
    <r>
      <t>D</t>
    </r>
    <r>
      <rPr>
        <sz val="10"/>
        <rFont val="Arial"/>
        <family val="2"/>
      </rPr>
      <t>h = 10.29•L•Q2/(k2 •D16/3)  =</t>
    </r>
  </si>
  <si>
    <r>
      <t xml:space="preserve">Pression en B = pression en C + </t>
    </r>
    <r>
      <rPr>
        <b/>
        <sz val="10"/>
        <rFont val="UniversalMath1 BT"/>
        <family val="1"/>
        <charset val="2"/>
      </rPr>
      <t>D</t>
    </r>
    <r>
      <rPr>
        <b/>
        <sz val="10"/>
        <rFont val="Arial"/>
        <family val="2"/>
      </rPr>
      <t xml:space="preserve">h = </t>
    </r>
  </si>
  <si>
    <t>Calcul du K entre A et B (conduite de 10'000 m):</t>
  </si>
  <si>
    <r>
      <t>D</t>
    </r>
    <r>
      <rPr>
        <sz val="10"/>
        <rFont val="Arial"/>
        <family val="2"/>
      </rPr>
      <t xml:space="preserve">h (A et B) = </t>
    </r>
  </si>
  <si>
    <r>
      <t>D</t>
    </r>
    <r>
      <rPr>
        <sz val="10"/>
        <rFont val="Arial"/>
        <family val="2"/>
      </rPr>
      <t xml:space="preserve">h = L * (V / (K * R </t>
    </r>
    <r>
      <rPr>
        <vertAlign val="superscript"/>
        <sz val="10"/>
        <rFont val="Arial"/>
        <family val="2"/>
      </rPr>
      <t>2/3</t>
    </r>
    <r>
      <rPr>
        <sz val="10"/>
        <rFont val="Arial"/>
        <family val="2"/>
      </rPr>
      <t xml:space="preserve"> ))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 donc   K = (10.29LQ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/(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>h*D</t>
    </r>
    <r>
      <rPr>
        <vertAlign val="superscript"/>
        <sz val="10"/>
        <rFont val="Arial"/>
        <family val="2"/>
      </rPr>
      <t>16/3</t>
    </r>
    <r>
      <rPr>
        <sz val="10"/>
        <rFont val="Arial"/>
        <family val="2"/>
      </rPr>
      <t xml:space="preserve"> )) </t>
    </r>
    <r>
      <rPr>
        <vertAlign val="superscript"/>
        <sz val="10"/>
        <rFont val="Arial"/>
        <family val="2"/>
      </rPr>
      <t>1/2</t>
    </r>
    <r>
      <rPr>
        <sz val="10"/>
        <rFont val="Arial"/>
        <family val="2"/>
      </rPr>
      <t xml:space="preserve"> = </t>
    </r>
  </si>
  <si>
    <t>K (entre A et B) = 55</t>
  </si>
  <si>
    <r>
      <t>2.</t>
    </r>
    <r>
      <rPr>
        <b/>
        <sz val="7"/>
        <rFont val="Times New Roman"/>
        <family val="1"/>
      </rPr>
      <t xml:space="preserve">     </t>
    </r>
    <r>
      <rPr>
        <b/>
        <sz val="10"/>
        <rFont val="Arial"/>
        <family val="2"/>
      </rPr>
      <t>Débit maximum en C afin que le nœud B reste avec une pression positive.</t>
    </r>
  </si>
  <si>
    <t>Pour que la pression en B ne soit pas négative, mais = 0, la somme des pertes de charges en amont doit être égale à la différence de niveau.</t>
  </si>
  <si>
    <r>
      <t>D</t>
    </r>
    <r>
      <rPr>
        <sz val="10"/>
        <rFont val="Arial"/>
        <family val="2"/>
      </rPr>
      <t xml:space="preserve">h </t>
    </r>
    <r>
      <rPr>
        <vertAlign val="subscript"/>
        <sz val="10"/>
        <rFont val="Arial"/>
        <family val="2"/>
      </rPr>
      <t>sortie du réservoir</t>
    </r>
    <r>
      <rPr>
        <sz val="10"/>
        <rFont val="Arial"/>
        <family val="2"/>
      </rPr>
      <t xml:space="preserve"> + 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 xml:space="preserve">h </t>
    </r>
    <r>
      <rPr>
        <vertAlign val="subscript"/>
        <sz val="10"/>
        <rFont val="Arial"/>
        <family val="2"/>
      </rPr>
      <t>conduite Réservoir-A</t>
    </r>
    <r>
      <rPr>
        <sz val="10"/>
        <rFont val="Arial"/>
        <family val="2"/>
      </rPr>
      <t xml:space="preserve"> + 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 xml:space="preserve">h </t>
    </r>
    <r>
      <rPr>
        <vertAlign val="subscript"/>
        <sz val="10"/>
        <rFont val="Arial"/>
        <family val="2"/>
      </rPr>
      <t>conduite AB</t>
    </r>
    <r>
      <rPr>
        <sz val="10"/>
        <rFont val="Arial"/>
        <family val="2"/>
      </rPr>
      <t xml:space="preserve"> = Niveau </t>
    </r>
    <r>
      <rPr>
        <vertAlign val="subscript"/>
        <sz val="10"/>
        <rFont val="Arial"/>
        <family val="2"/>
      </rPr>
      <t>réservoir</t>
    </r>
    <r>
      <rPr>
        <sz val="10"/>
        <rFont val="Arial"/>
        <family val="2"/>
      </rPr>
      <t xml:space="preserve"> – Niveau </t>
    </r>
    <r>
      <rPr>
        <vertAlign val="subscript"/>
        <sz val="10"/>
        <rFont val="Arial"/>
        <family val="2"/>
      </rPr>
      <t>nœud B</t>
    </r>
    <r>
      <rPr>
        <sz val="10"/>
        <rFont val="Arial"/>
        <family val="2"/>
      </rPr>
      <t xml:space="preserve"> = </t>
    </r>
  </si>
  <si>
    <r>
      <t>D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 xml:space="preserve">r </t>
    </r>
    <r>
      <rPr>
        <sz val="10"/>
        <rFont val="Arial"/>
        <family val="2"/>
      </rPr>
      <t xml:space="preserve">+ 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 xml:space="preserve">rA </t>
    </r>
    <r>
      <rPr>
        <sz val="10"/>
        <rFont val="Arial"/>
        <family val="2"/>
      </rPr>
      <t xml:space="preserve">+ </t>
    </r>
    <r>
      <rPr>
        <sz val="10"/>
        <rFont val="UniversalMath1 BT"/>
        <family val="1"/>
        <charset val="2"/>
      </rPr>
      <t>D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 xml:space="preserve">AB </t>
    </r>
    <r>
      <rPr>
        <sz val="10"/>
        <rFont val="Arial"/>
        <family val="2"/>
      </rPr>
      <t xml:space="preserve">= </t>
    </r>
  </si>
  <si>
    <t>q(c)</t>
  </si>
  <si>
    <t>Q(m3/s)</t>
  </si>
  <si>
    <t>Vit sortie</t>
  </si>
  <si>
    <t>Dhr</t>
  </si>
  <si>
    <r>
      <t>D</t>
    </r>
    <r>
      <rPr>
        <sz val="10"/>
        <rFont val="Arial"/>
        <family val="2"/>
      </rPr>
      <t xml:space="preserve">h 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 k * ( V</t>
    </r>
    <r>
      <rPr>
        <vertAlign val="superscript"/>
        <sz val="12"/>
        <rFont val="Arial"/>
        <family val="2"/>
      </rPr>
      <t xml:space="preserve">2 </t>
    </r>
    <r>
      <rPr>
        <sz val="10"/>
        <rFont val="Arial"/>
        <family val="2"/>
      </rPr>
      <t xml:space="preserve">/ 2g ) = </t>
    </r>
  </si>
  <si>
    <r>
      <t>D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rA</t>
    </r>
    <r>
      <rPr>
        <sz val="10"/>
        <rFont val="Arial"/>
        <family val="2"/>
      </rPr>
      <t xml:space="preserve"> =  10.29•L•Q2/(k2 •D16/3)  =</t>
    </r>
  </si>
  <si>
    <r>
      <t>D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AB</t>
    </r>
    <r>
      <rPr>
        <sz val="10"/>
        <rFont val="Arial"/>
        <family val="2"/>
      </rPr>
      <t xml:space="preserve"> =  10.29•L•Q2/(k2 •D16/3)  =</t>
    </r>
  </si>
  <si>
    <t>perte de charge totale</t>
  </si>
  <si>
    <r>
      <t>Après calcul (par itération, par approximation ou par interpolation graphique), on a q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</si>
</sst>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.0_ ;_ * \-#,##0.0_ ;_ * &quot;-&quot;??_ ;_ @_ "/>
  </numFmts>
  <fonts count="29">
    <font>
      <sz val="10"/>
      <name val="Arial"/>
    </font>
    <font>
      <sz val="10"/>
      <name val="Arial"/>
    </font>
    <font>
      <b/>
      <sz val="11"/>
      <name val="Frutiger"/>
      <family val="2"/>
    </font>
    <font>
      <sz val="11"/>
      <name val="Frutiger"/>
    </font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sz val="14"/>
      <name val="Frutiger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</font>
    <font>
      <b/>
      <sz val="11"/>
      <name val="Frutiger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name val="UniversalMath1 BT"/>
      <family val="1"/>
      <charset val="2"/>
    </font>
    <font>
      <vertAlign val="subscript"/>
      <sz val="14"/>
      <name val="Arial"/>
      <family val="2"/>
    </font>
    <font>
      <vertAlign val="superscript"/>
      <sz val="12"/>
      <name val="Arial"/>
      <family val="2"/>
    </font>
    <font>
      <sz val="10"/>
      <name val="SuperFrench"/>
      <charset val="2"/>
    </font>
    <font>
      <b/>
      <sz val="10"/>
      <name val="Arial"/>
      <family val="2"/>
    </font>
    <font>
      <b/>
      <sz val="7"/>
      <name val="Times New Roman"/>
      <family val="1"/>
    </font>
    <font>
      <b/>
      <sz val="10"/>
      <name val="UniversalMath1 BT"/>
      <family val="1"/>
      <charset val="2"/>
    </font>
    <font>
      <b/>
      <vertAlign val="subscript"/>
      <sz val="10"/>
      <name val="Arial"/>
      <family val="2"/>
    </font>
    <font>
      <sz val="12"/>
      <name val="Frutiger"/>
      <family val="2"/>
    </font>
    <font>
      <sz val="11"/>
      <name val="Frutiger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10" fillId="0" borderId="0" xfId="0" applyFont="1"/>
    <xf numFmtId="0" fontId="6" fillId="0" borderId="6" xfId="0" applyFont="1" applyBorder="1" applyAlignment="1">
      <alignment vertical="top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1" fillId="0" borderId="0" xfId="0" applyFont="1"/>
    <xf numFmtId="0" fontId="2" fillId="0" borderId="0" xfId="0" applyFont="1"/>
    <xf numFmtId="164" fontId="2" fillId="0" borderId="0" xfId="1" applyFont="1"/>
    <xf numFmtId="164" fontId="11" fillId="0" borderId="0" xfId="1" applyFont="1"/>
    <xf numFmtId="164" fontId="2" fillId="0" borderId="0" xfId="0" applyNumberFormat="1" applyFont="1"/>
    <xf numFmtId="164" fontId="11" fillId="0" borderId="0" xfId="0" applyNumberFormat="1" applyFont="1"/>
    <xf numFmtId="0" fontId="9" fillId="0" borderId="7" xfId="0" applyFont="1" applyBorder="1"/>
    <xf numFmtId="0" fontId="11" fillId="0" borderId="7" xfId="0" applyFont="1" applyBorder="1"/>
    <xf numFmtId="166" fontId="2" fillId="0" borderId="0" xfId="0" applyNumberFormat="1" applyFont="1"/>
    <xf numFmtId="166" fontId="11" fillId="0" borderId="0" xfId="0" applyNumberFormat="1" applyFont="1"/>
    <xf numFmtId="0" fontId="10" fillId="0" borderId="0" xfId="0" applyFont="1" applyAlignment="1">
      <alignment horizontal="left" wrapText="1"/>
    </xf>
    <xf numFmtId="165" fontId="0" fillId="0" borderId="0" xfId="0" applyNumberFormat="1"/>
    <xf numFmtId="0" fontId="11" fillId="0" borderId="0" xfId="0" applyFont="1" applyAlignment="1">
      <alignment horizontal="center"/>
    </xf>
    <xf numFmtId="0" fontId="12" fillId="0" borderId="0" xfId="0" applyFont="1"/>
    <xf numFmtId="166" fontId="11" fillId="0" borderId="0" xfId="1" applyNumberFormat="1" applyFont="1"/>
    <xf numFmtId="0" fontId="6" fillId="0" borderId="8" xfId="0" applyFont="1" applyBorder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9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indent="2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/>
    </xf>
    <xf numFmtId="2" fontId="0" fillId="0" borderId="0" xfId="0" applyNumberFormat="1"/>
    <xf numFmtId="0" fontId="22" fillId="0" borderId="0" xfId="0" applyFont="1" applyAlignment="1">
      <alignment horizontal="left" vertical="center"/>
    </xf>
    <xf numFmtId="0" fontId="22" fillId="0" borderId="0" xfId="0" applyFont="1"/>
    <xf numFmtId="0" fontId="6" fillId="0" borderId="0" xfId="0" applyFont="1" applyAlignment="1">
      <alignment horizontal="left" vertical="top" wrapText="1"/>
    </xf>
    <xf numFmtId="0" fontId="5" fillId="0" borderId="9" xfId="0" applyFont="1" applyBorder="1" applyAlignment="1">
      <alignment wrapText="1"/>
    </xf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horizontal="left"/>
    </xf>
    <xf numFmtId="2" fontId="22" fillId="0" borderId="0" xfId="0" applyNumberFormat="1" applyFont="1"/>
    <xf numFmtId="0" fontId="22" fillId="0" borderId="0" xfId="0" applyFont="1" applyAlignment="1">
      <alignment horizontal="left" vertical="center" indent="2"/>
    </xf>
    <xf numFmtId="0" fontId="9" fillId="0" borderId="0" xfId="0" applyFont="1" applyAlignment="1">
      <alignment horizontal="left" wrapText="1"/>
    </xf>
    <xf numFmtId="165" fontId="22" fillId="0" borderId="0" xfId="0" applyNumberFormat="1" applyFont="1"/>
    <xf numFmtId="14" fontId="5" fillId="0" borderId="3" xfId="0" applyNumberFormat="1" applyFont="1" applyBorder="1" applyAlignment="1">
      <alignment vertical="top"/>
    </xf>
    <xf numFmtId="0" fontId="6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2" fillId="0" borderId="7" xfId="0" applyFont="1" applyBorder="1" applyAlignment="1">
      <alignment vertical="top"/>
    </xf>
    <xf numFmtId="0" fontId="10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4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vertical="top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wrapText="1"/>
    </xf>
    <xf numFmtId="0" fontId="26" fillId="0" borderId="5" xfId="0" applyFont="1" applyBorder="1" applyAlignment="1">
      <alignment horizontal="left" wrapText="1"/>
    </xf>
    <xf numFmtId="165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right" wrapText="1"/>
    </xf>
    <xf numFmtId="0" fontId="26" fillId="0" borderId="5" xfId="0" applyFont="1" applyBorder="1" applyAlignment="1">
      <alignment horizontal="right" wrapText="1"/>
    </xf>
    <xf numFmtId="0" fontId="3" fillId="0" borderId="5" xfId="0" applyFont="1" applyBorder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8" fillId="0" borderId="12" xfId="0" applyFont="1" applyBorder="1" applyAlignment="1">
      <alignment horizontal="left" wrapText="1"/>
    </xf>
    <xf numFmtId="0" fontId="4" fillId="0" borderId="7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26" fillId="0" borderId="0" xfId="0" applyFont="1" applyAlignment="1">
      <alignment horizontal="center" wrapText="1"/>
    </xf>
    <xf numFmtId="166" fontId="27" fillId="0" borderId="0" xfId="0" applyNumberFormat="1" applyFont="1"/>
    <xf numFmtId="164" fontId="9" fillId="0" borderId="0" xfId="0" applyNumberFormat="1" applyFont="1"/>
    <xf numFmtId="0" fontId="0" fillId="0" borderId="0" xfId="0" applyAlignment="1">
      <alignment horizontal="center"/>
    </xf>
    <xf numFmtId="2" fontId="28" fillId="0" borderId="0" xfId="0" applyNumberFormat="1" applyFont="1"/>
    <xf numFmtId="0" fontId="28" fillId="0" borderId="0" xfId="0" applyFont="1"/>
    <xf numFmtId="1" fontId="22" fillId="0" borderId="0" xfId="0" applyNumberFormat="1" applyFont="1"/>
    <xf numFmtId="14" fontId="5" fillId="0" borderId="3" xfId="0" quotePrefix="1" applyNumberFormat="1" applyFont="1" applyBorder="1" applyAlignment="1">
      <alignment vertical="top"/>
    </xf>
    <xf numFmtId="0" fontId="10" fillId="2" borderId="0" xfId="0" applyFont="1" applyFill="1" applyAlignment="1">
      <alignment horizontal="left" indent="4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2" fillId="2" borderId="0" xfId="0" applyFont="1" applyFill="1"/>
    <xf numFmtId="3" fontId="11" fillId="2" borderId="0" xfId="0" applyNumberFormat="1" applyFont="1" applyFill="1"/>
    <xf numFmtId="3" fontId="11" fillId="0" borderId="0" xfId="0" applyNumberFormat="1" applyFont="1"/>
    <xf numFmtId="3" fontId="9" fillId="0" borderId="0" xfId="0" applyNumberFormat="1" applyFont="1"/>
    <xf numFmtId="3" fontId="10" fillId="2" borderId="0" xfId="0" applyNumberFormat="1" applyFont="1" applyFill="1" applyAlignment="1">
      <alignment horizontal="left" indent="4"/>
    </xf>
    <xf numFmtId="0" fontId="5" fillId="0" borderId="10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showGridLines="0" topLeftCell="A5" zoomScaleNormal="100" workbookViewId="0">
      <selection activeCell="I24" sqref="I24"/>
    </sheetView>
  </sheetViews>
  <sheetFormatPr defaultColWidth="11.42578125" defaultRowHeight="15"/>
  <cols>
    <col min="1" max="1" width="7.5703125" style="2" customWidth="1"/>
    <col min="2" max="2" width="57.140625" style="1" customWidth="1"/>
    <col min="3" max="3" width="6.42578125" style="2" bestFit="1" customWidth="1"/>
    <col min="4" max="4" width="17.7109375" style="2" bestFit="1" customWidth="1"/>
    <col min="5" max="5" width="6.42578125" style="2" bestFit="1" customWidth="1"/>
    <col min="6" max="16384" width="11.42578125" style="2"/>
  </cols>
  <sheetData>
    <row r="1" spans="1:6" ht="18.75" customHeight="1">
      <c r="B1" s="43" t="s">
        <v>0</v>
      </c>
    </row>
    <row r="2" spans="1:6" ht="16.5" customHeight="1"/>
    <row r="3" spans="1:6" ht="19.5" customHeight="1">
      <c r="A3" s="11">
        <v>7.1</v>
      </c>
      <c r="B3" s="61" t="s">
        <v>1</v>
      </c>
      <c r="C3" s="77"/>
      <c r="D3" s="77"/>
      <c r="E3" s="77"/>
      <c r="F3" s="78"/>
    </row>
    <row r="4" spans="1:6" ht="31.5" customHeight="1">
      <c r="A4" s="4"/>
      <c r="B4" s="55" t="s">
        <v>2</v>
      </c>
      <c r="C4" s="3">
        <v>3000</v>
      </c>
      <c r="D4" s="3" t="s">
        <v>3</v>
      </c>
      <c r="E4" s="3"/>
      <c r="F4" s="62"/>
    </row>
    <row r="5" spans="1:6" ht="31.5" customHeight="1">
      <c r="A5" s="5"/>
      <c r="B5" s="55" t="s">
        <v>4</v>
      </c>
      <c r="C5" s="2">
        <v>800</v>
      </c>
      <c r="D5" s="2" t="s">
        <v>5</v>
      </c>
      <c r="E5" s="2">
        <v>650</v>
      </c>
      <c r="F5" s="62" t="s">
        <v>6</v>
      </c>
    </row>
    <row r="6" spans="1:6" ht="15.75" customHeight="1">
      <c r="A6" s="51" t="s">
        <v>7</v>
      </c>
      <c r="B6" s="101" t="s">
        <v>8</v>
      </c>
      <c r="C6" s="102"/>
      <c r="D6" s="102"/>
      <c r="F6" s="62"/>
    </row>
    <row r="7" spans="1:6" ht="28.5" customHeight="1">
      <c r="A7" s="5"/>
      <c r="B7" s="63"/>
      <c r="F7" s="62"/>
    </row>
    <row r="8" spans="1:6">
      <c r="A8" s="5"/>
      <c r="B8" s="55"/>
      <c r="F8" s="62"/>
    </row>
    <row r="9" spans="1:6" ht="15" customHeight="1">
      <c r="A9" s="86" t="s">
        <v>9</v>
      </c>
      <c r="B9" s="101" t="s">
        <v>10</v>
      </c>
      <c r="C9" s="102"/>
      <c r="D9" s="102"/>
      <c r="E9" s="102"/>
      <c r="F9" s="62"/>
    </row>
    <row r="10" spans="1:6" ht="15.75" customHeight="1">
      <c r="A10" s="5"/>
      <c r="B10" s="55" t="s">
        <v>11</v>
      </c>
      <c r="F10" s="62"/>
    </row>
    <row r="11" spans="1:6" ht="33.75" customHeight="1">
      <c r="A11" s="5"/>
      <c r="B11" s="55"/>
      <c r="F11" s="62"/>
    </row>
    <row r="12" spans="1:6" ht="30" customHeight="1">
      <c r="A12" s="51" t="s">
        <v>12</v>
      </c>
      <c r="B12" s="101" t="s">
        <v>13</v>
      </c>
      <c r="C12" s="102"/>
      <c r="D12" s="102"/>
      <c r="F12" s="62"/>
    </row>
    <row r="13" spans="1:6">
      <c r="A13" s="5"/>
      <c r="B13" s="55"/>
      <c r="F13" s="62"/>
    </row>
    <row r="14" spans="1:6" ht="19.5" customHeight="1">
      <c r="A14" s="5"/>
      <c r="B14" s="55"/>
      <c r="F14" s="62"/>
    </row>
    <row r="15" spans="1:6" ht="36.75" customHeight="1">
      <c r="A15" s="51" t="s">
        <v>14</v>
      </c>
      <c r="B15" s="101" t="s">
        <v>15</v>
      </c>
      <c r="C15" s="102"/>
      <c r="D15" s="102"/>
      <c r="E15" s="102"/>
      <c r="F15" s="62"/>
    </row>
    <row r="16" spans="1:6" ht="16.5" customHeight="1">
      <c r="A16" s="5"/>
      <c r="B16" s="55" t="s">
        <v>16</v>
      </c>
      <c r="F16" s="62"/>
    </row>
    <row r="17" spans="1:22" s="7" customFormat="1" ht="18" customHeight="1">
      <c r="A17" s="5"/>
      <c r="B17" s="55" t="s">
        <v>17</v>
      </c>
      <c r="C17" s="2"/>
      <c r="D17" s="2"/>
      <c r="E17" s="2"/>
      <c r="F17" s="62"/>
      <c r="G17" s="2"/>
      <c r="H17" s="2"/>
      <c r="I17" s="2"/>
      <c r="J17" s="2"/>
    </row>
    <row r="18" spans="1:22" s="8" customFormat="1" ht="61.5" customHeight="1">
      <c r="A18" s="6"/>
      <c r="B18" s="64"/>
      <c r="C18" s="2"/>
      <c r="D18" s="2"/>
      <c r="E18" s="2"/>
      <c r="F18" s="62"/>
      <c r="G18" s="2"/>
      <c r="H18" s="2"/>
      <c r="I18" s="2"/>
      <c r="J18" s="2"/>
    </row>
    <row r="19" spans="1:22" s="8" customFormat="1" ht="16.5" customHeight="1">
      <c r="A19" s="29">
        <v>7.2</v>
      </c>
      <c r="B19" s="52" t="s">
        <v>18</v>
      </c>
      <c r="C19" s="57"/>
      <c r="D19" s="57"/>
      <c r="E19" s="57"/>
      <c r="F19" s="65"/>
      <c r="G19" s="2"/>
      <c r="H19" s="2"/>
      <c r="I19" s="2"/>
      <c r="J19" s="2"/>
    </row>
    <row r="20" spans="1:22" s="8" customFormat="1" ht="30">
      <c r="A20" s="31"/>
      <c r="B20" s="44" t="s">
        <v>19</v>
      </c>
      <c r="C20" s="66">
        <v>1150</v>
      </c>
      <c r="D20" s="66" t="s">
        <v>20</v>
      </c>
      <c r="E20" s="67">
        <v>1155</v>
      </c>
      <c r="F20" s="68" t="s">
        <v>21</v>
      </c>
      <c r="G20" s="2"/>
      <c r="H20" s="2"/>
      <c r="I20" s="2"/>
      <c r="J20" s="2"/>
    </row>
    <row r="21" spans="1:22" s="8" customFormat="1" ht="16.5" customHeight="1">
      <c r="A21" s="31"/>
      <c r="B21" s="44" t="s">
        <v>22</v>
      </c>
      <c r="C21" s="69">
        <v>4.5</v>
      </c>
      <c r="D21" s="70" t="s">
        <v>23</v>
      </c>
      <c r="E21" s="71">
        <v>0.3</v>
      </c>
      <c r="F21" s="68" t="s">
        <v>21</v>
      </c>
      <c r="G21" s="2"/>
      <c r="H21" s="2"/>
      <c r="I21" s="2"/>
      <c r="J21" s="2"/>
    </row>
    <row r="22" spans="1:22" s="8" customFormat="1" ht="21" customHeight="1">
      <c r="A22" s="31"/>
      <c r="B22" s="44" t="s">
        <v>24</v>
      </c>
      <c r="C22" s="66">
        <v>90</v>
      </c>
      <c r="D22" s="70"/>
      <c r="E22" s="67"/>
      <c r="F22" s="72"/>
      <c r="G22" s="2"/>
      <c r="H22" s="2"/>
      <c r="I22" s="2"/>
      <c r="J22" s="2"/>
    </row>
    <row r="23" spans="1:22" s="8" customFormat="1">
      <c r="A23" s="31"/>
      <c r="B23" s="44" t="s">
        <v>25</v>
      </c>
      <c r="C23" s="67">
        <v>1100</v>
      </c>
      <c r="D23" s="79" t="s">
        <v>20</v>
      </c>
      <c r="E23" s="67">
        <v>1130</v>
      </c>
      <c r="F23" s="73" t="s">
        <v>21</v>
      </c>
      <c r="G23" s="2"/>
      <c r="H23" s="2"/>
      <c r="I23" s="2"/>
      <c r="J23" s="2"/>
    </row>
    <row r="24" spans="1:22" s="8" customFormat="1" ht="30">
      <c r="A24" s="31"/>
      <c r="B24" s="44" t="s">
        <v>26</v>
      </c>
      <c r="C24" s="67">
        <v>30</v>
      </c>
      <c r="D24" s="74" t="s">
        <v>27</v>
      </c>
      <c r="E24" s="67"/>
      <c r="F24" s="72"/>
      <c r="G24" s="2"/>
      <c r="H24" s="2"/>
      <c r="I24" s="2"/>
      <c r="J24" s="2"/>
    </row>
    <row r="25" spans="1:22" s="8" customFormat="1">
      <c r="A25" s="31"/>
      <c r="B25" s="44" t="s">
        <v>28</v>
      </c>
      <c r="C25" s="66">
        <v>180</v>
      </c>
      <c r="D25" s="75" t="s">
        <v>29</v>
      </c>
      <c r="E25" s="67"/>
      <c r="F25" s="72"/>
      <c r="G25" s="2"/>
      <c r="H25" s="2"/>
      <c r="I25" s="2"/>
      <c r="J25" s="2"/>
    </row>
    <row r="26" spans="1:22" s="8" customFormat="1">
      <c r="A26" s="31"/>
      <c r="B26" s="44" t="s">
        <v>30</v>
      </c>
      <c r="C26" s="66"/>
      <c r="D26" s="75"/>
      <c r="E26" s="67"/>
      <c r="F26" s="72"/>
      <c r="G26" s="2"/>
      <c r="H26" s="2"/>
      <c r="I26" s="2"/>
      <c r="J26" s="2"/>
    </row>
    <row r="27" spans="1:22" s="8" customFormat="1">
      <c r="A27" s="31"/>
      <c r="B27" s="99" t="s">
        <v>31</v>
      </c>
      <c r="C27" s="100"/>
      <c r="D27" s="100"/>
      <c r="E27" s="100"/>
      <c r="F27" s="72"/>
      <c r="G27" s="2"/>
      <c r="H27" s="2"/>
      <c r="I27" s="2"/>
      <c r="J27" s="2"/>
    </row>
    <row r="28" spans="1:22" s="9" customFormat="1" ht="16.5" customHeight="1">
      <c r="A28" s="32"/>
      <c r="B28" s="97" t="s">
        <v>32</v>
      </c>
      <c r="C28" s="98"/>
      <c r="D28" s="98"/>
      <c r="E28" s="56"/>
      <c r="F28" s="76"/>
      <c r="G28" s="2"/>
      <c r="H28" s="2"/>
      <c r="I28" s="2"/>
      <c r="J28" s="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>
      <c r="A29" s="30"/>
      <c r="B29" s="53"/>
      <c r="C29" s="8"/>
      <c r="D29" s="8"/>
      <c r="E29" s="8"/>
      <c r="F29" s="8"/>
    </row>
    <row r="30" spans="1:22">
      <c r="A30" s="8"/>
      <c r="B30" s="54"/>
      <c r="C30" s="8"/>
      <c r="D30" s="8"/>
      <c r="E30" s="8"/>
      <c r="F30" s="8"/>
    </row>
  </sheetData>
  <mergeCells count="6">
    <mergeCell ref="B28:D28"/>
    <mergeCell ref="B27:E27"/>
    <mergeCell ref="B6:D6"/>
    <mergeCell ref="B9:E9"/>
    <mergeCell ref="B12:D12"/>
    <mergeCell ref="B15:E15"/>
  </mergeCells>
  <phoneticPr fontId="7" type="noConversion"/>
  <pageMargins left="0.6692913385826772" right="0.35433070866141736" top="0.51181102362204722" bottom="0.43307086614173229" header="0.27559055118110237" footer="0.27559055118110237"/>
  <pageSetup paperSize="9" orientation="portrait" r:id="rId1"/>
  <headerFooter alignWithMargins="0">
    <oddHeader>&amp;LTraitement et valorisation des eaux et des déchets
Semestre automne 2021</oddHeader>
    <oddFooter>&amp;LG. MONNIN&amp;R&amp;Z&amp;F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showGridLines="0" topLeftCell="A20" zoomScaleNormal="100" workbookViewId="0">
      <selection activeCell="B53" sqref="B53"/>
    </sheetView>
  </sheetViews>
  <sheetFormatPr defaultColWidth="11.42578125" defaultRowHeight="14.25"/>
  <cols>
    <col min="1" max="1" width="49.85546875" style="14" customWidth="1"/>
    <col min="2" max="2" width="12.85546875" style="14" bestFit="1" customWidth="1"/>
    <col min="3" max="3" width="12.5703125" style="14" customWidth="1"/>
    <col min="4" max="4" width="11.42578125" style="14"/>
    <col min="5" max="5" width="8.5703125" style="14" customWidth="1"/>
    <col min="6" max="6" width="6.85546875" style="14" customWidth="1"/>
    <col min="7" max="7" width="3.42578125" style="14" bestFit="1" customWidth="1"/>
    <col min="8" max="8" width="3.28515625" style="14" bestFit="1" customWidth="1"/>
    <col min="9" max="9" width="2.85546875" style="14" bestFit="1" customWidth="1"/>
    <col min="10" max="11" width="3.85546875" style="14" customWidth="1"/>
    <col min="12" max="12" width="4.42578125" style="14" customWidth="1"/>
    <col min="13" max="16384" width="11.42578125" style="14"/>
  </cols>
  <sheetData>
    <row r="1" spans="1:11" ht="15">
      <c r="A1" s="33" t="s">
        <v>33</v>
      </c>
      <c r="J1" s="13"/>
    </row>
    <row r="2" spans="1:11" ht="15" customHeight="1"/>
    <row r="3" spans="1:11" s="21" customFormat="1" ht="15">
      <c r="A3" s="20" t="s">
        <v>34</v>
      </c>
    </row>
    <row r="4" spans="1:11">
      <c r="A4" s="10" t="s">
        <v>35</v>
      </c>
    </row>
    <row r="5" spans="1:11">
      <c r="A5" s="12" t="s">
        <v>36</v>
      </c>
      <c r="B5" s="58">
        <v>0.3</v>
      </c>
      <c r="C5" s="14" t="s">
        <v>37</v>
      </c>
    </row>
    <row r="6" spans="1:11">
      <c r="A6" s="12" t="s">
        <v>38</v>
      </c>
      <c r="B6" s="96">
        <f>'questions 7.1 et 7.2'!C4</f>
        <v>3000</v>
      </c>
      <c r="C6" s="88">
        <f>B5</f>
        <v>0.3</v>
      </c>
      <c r="D6" s="14">
        <f>B6*C6</f>
        <v>900</v>
      </c>
      <c r="E6" s="14" t="s">
        <v>39</v>
      </c>
    </row>
    <row r="7" spans="1:11">
      <c r="A7" s="13" t="s">
        <v>40</v>
      </c>
      <c r="B7" s="87">
        <v>2.2999999999999998</v>
      </c>
      <c r="C7" s="14" t="s">
        <v>41</v>
      </c>
    </row>
    <row r="8" spans="1:11">
      <c r="A8" s="13" t="s">
        <v>42</v>
      </c>
      <c r="B8" s="58">
        <f>B6</f>
        <v>3000</v>
      </c>
      <c r="C8" s="14">
        <f>B5*B7</f>
        <v>0.69</v>
      </c>
      <c r="D8" s="94">
        <f>B8*C8</f>
        <v>2070</v>
      </c>
      <c r="E8" s="14" t="s">
        <v>39</v>
      </c>
    </row>
    <row r="9" spans="1:11" ht="15">
      <c r="A9" s="12" t="s">
        <v>36</v>
      </c>
      <c r="B9" s="59">
        <f>D6</f>
        <v>900</v>
      </c>
      <c r="C9" s="60" t="s">
        <v>43</v>
      </c>
      <c r="D9" s="95">
        <f>D8</f>
        <v>2070</v>
      </c>
      <c r="E9" s="33" t="s">
        <v>39</v>
      </c>
    </row>
    <row r="10" spans="1:11">
      <c r="A10" s="12"/>
      <c r="C10" s="26"/>
    </row>
    <row r="11" spans="1:11">
      <c r="A11" s="10" t="s">
        <v>44</v>
      </c>
      <c r="B11" s="10"/>
      <c r="C11" s="93">
        <f>'questions 7.1 et 7.2'!C5+'questions 7.1 et 7.2'!E5</f>
        <v>1450</v>
      </c>
      <c r="D11" s="10" t="s">
        <v>45</v>
      </c>
    </row>
    <row r="12" spans="1:11">
      <c r="A12" s="10" t="s">
        <v>46</v>
      </c>
    </row>
    <row r="13" spans="1:11">
      <c r="A13" s="10"/>
    </row>
    <row r="14" spans="1:11">
      <c r="A14" s="10" t="s">
        <v>47</v>
      </c>
    </row>
    <row r="15" spans="1:11" ht="31.5" customHeight="1">
      <c r="A15" s="103" t="s">
        <v>48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1" ht="15" customHeight="1">
      <c r="A16" s="103" t="s">
        <v>49</v>
      </c>
      <c r="B16" s="103"/>
      <c r="C16" s="103"/>
      <c r="D16" s="103"/>
      <c r="E16" s="49">
        <f>B9</f>
        <v>900</v>
      </c>
      <c r="F16" s="49" t="s">
        <v>50</v>
      </c>
      <c r="H16" s="24"/>
      <c r="I16" s="24"/>
      <c r="J16" s="24"/>
      <c r="K16" s="24"/>
    </row>
    <row r="17" spans="1:11" ht="28.5" customHeight="1">
      <c r="A17" s="103" t="s">
        <v>51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 ht="31.5" customHeight="1">
      <c r="A18" s="103" t="s">
        <v>52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spans="1:11" ht="50.25" customHeight="1">
      <c r="A19" s="104" t="s">
        <v>53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ht="56.25" customHeight="1">
      <c r="A20" s="104" t="s">
        <v>54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2" spans="1:11" s="21" customFormat="1" ht="15">
      <c r="A22" s="20" t="s">
        <v>55</v>
      </c>
      <c r="B22" s="20"/>
      <c r="C22" s="20"/>
    </row>
    <row r="23" spans="1:11">
      <c r="A23" s="15" t="s">
        <v>56</v>
      </c>
      <c r="D23" s="93">
        <f>'questions 7.1 et 7.2'!C20</f>
        <v>1150</v>
      </c>
      <c r="E23" s="14" t="s">
        <v>21</v>
      </c>
    </row>
    <row r="24" spans="1:11">
      <c r="A24" s="15" t="s">
        <v>57</v>
      </c>
      <c r="D24" s="93">
        <f>'questions 7.1 et 7.2'!E20</f>
        <v>1155</v>
      </c>
      <c r="E24" s="14" t="s">
        <v>21</v>
      </c>
    </row>
    <row r="25" spans="1:11">
      <c r="A25" s="15" t="s">
        <v>58</v>
      </c>
      <c r="D25" s="14">
        <f>D23-D24</f>
        <v>-5</v>
      </c>
      <c r="E25" s="14" t="s">
        <v>21</v>
      </c>
      <c r="F25" s="27" t="s">
        <v>59</v>
      </c>
    </row>
    <row r="26" spans="1:11">
      <c r="A26" s="15"/>
      <c r="F26" s="27"/>
    </row>
    <row r="27" spans="1:11">
      <c r="A27" s="14" t="s">
        <v>60</v>
      </c>
      <c r="D27" s="93">
        <f>'questions 7.1 et 7.2'!C21*1000</f>
        <v>4500</v>
      </c>
      <c r="E27" s="10" t="s">
        <v>21</v>
      </c>
    </row>
    <row r="28" spans="1:11">
      <c r="A28" s="14" t="s">
        <v>61</v>
      </c>
      <c r="D28" s="88">
        <f>'questions 7.1 et 7.2'!C25/1000</f>
        <v>0.18</v>
      </c>
      <c r="E28" s="10" t="s">
        <v>62</v>
      </c>
    </row>
    <row r="29" spans="1:11">
      <c r="A29" s="10" t="s">
        <v>63</v>
      </c>
      <c r="D29" s="88">
        <f>'questions 7.1 et 7.2'!C22</f>
        <v>90</v>
      </c>
    </row>
    <row r="30" spans="1:11">
      <c r="A30" s="14" t="s">
        <v>64</v>
      </c>
      <c r="D30" s="14">
        <f>F30/10</f>
        <v>2</v>
      </c>
      <c r="E30" s="14" t="s">
        <v>65</v>
      </c>
      <c r="F30" s="14">
        <v>20</v>
      </c>
      <c r="G30" s="14" t="s">
        <v>21</v>
      </c>
    </row>
    <row r="31" spans="1:11">
      <c r="A31" s="10" t="s">
        <v>66</v>
      </c>
      <c r="D31" s="14">
        <f>F31+H31</f>
        <v>1160</v>
      </c>
      <c r="E31" s="10" t="s">
        <v>67</v>
      </c>
      <c r="F31" s="14">
        <v>1130</v>
      </c>
      <c r="G31" s="26" t="s">
        <v>68</v>
      </c>
      <c r="H31" s="14">
        <f>'questions 7.1 et 7.2'!C24</f>
        <v>30</v>
      </c>
      <c r="I31" s="10" t="s">
        <v>21</v>
      </c>
    </row>
    <row r="32" spans="1:11">
      <c r="A32" s="10" t="s">
        <v>69</v>
      </c>
      <c r="D32" s="14">
        <f>1100</f>
        <v>1100</v>
      </c>
      <c r="E32" s="10" t="s">
        <v>67</v>
      </c>
      <c r="F32" s="14">
        <v>1100</v>
      </c>
      <c r="G32" s="26" t="s">
        <v>68</v>
      </c>
      <c r="H32" s="14">
        <v>0</v>
      </c>
      <c r="I32" s="10" t="s">
        <v>21</v>
      </c>
    </row>
    <row r="33" spans="1:6">
      <c r="F33" s="26"/>
    </row>
    <row r="34" spans="1:6">
      <c r="A34" s="14" t="s">
        <v>70</v>
      </c>
      <c r="C34" s="15"/>
      <c r="D34" s="88">
        <f>'questions 7.1 et 7.2'!E21</f>
        <v>0.3</v>
      </c>
      <c r="E34" s="10" t="s">
        <v>21</v>
      </c>
    </row>
    <row r="35" spans="1:6">
      <c r="A35" s="10" t="s">
        <v>71</v>
      </c>
      <c r="C35" s="16"/>
      <c r="D35" s="28">
        <f>$D27*10.29*($D28^2)/(($D29^2)*D34^(16/3))</f>
        <v>113.86087615326724</v>
      </c>
      <c r="E35" s="17" t="s">
        <v>21</v>
      </c>
    </row>
    <row r="36" spans="1:6">
      <c r="A36" s="14" t="s">
        <v>72</v>
      </c>
      <c r="C36" s="16"/>
      <c r="D36" s="28">
        <f>D35*0.1</f>
        <v>11.386087615326725</v>
      </c>
      <c r="E36" s="17" t="s">
        <v>21</v>
      </c>
      <c r="F36" s="17"/>
    </row>
    <row r="37" spans="1:6">
      <c r="A37" s="14" t="s">
        <v>73</v>
      </c>
      <c r="C37" s="18"/>
      <c r="D37" s="22">
        <f>D35+D36</f>
        <v>125.24696376859397</v>
      </c>
      <c r="E37" s="19" t="s">
        <v>21</v>
      </c>
    </row>
    <row r="38" spans="1:6" ht="15">
      <c r="A38" s="10" t="s">
        <v>74</v>
      </c>
      <c r="C38" s="18"/>
      <c r="D38" s="80">
        <f>D23-D31-D37</f>
        <v>-135.24696376859396</v>
      </c>
      <c r="E38" s="81" t="s">
        <v>75</v>
      </c>
    </row>
    <row r="39" spans="1:6">
      <c r="A39" s="10" t="s">
        <v>76</v>
      </c>
      <c r="C39" s="18"/>
      <c r="D39" s="23">
        <f>D24-D31-D37</f>
        <v>-130.24696376859396</v>
      </c>
      <c r="E39" s="18" t="s">
        <v>77</v>
      </c>
    </row>
    <row r="40" spans="1:6">
      <c r="A40" s="10" t="s">
        <v>78</v>
      </c>
      <c r="C40" s="18"/>
      <c r="D40" s="23">
        <f>D23-D32-D37</f>
        <v>-75.246963768593972</v>
      </c>
      <c r="E40" s="18" t="s">
        <v>79</v>
      </c>
    </row>
    <row r="41" spans="1:6">
      <c r="A41" s="10" t="s">
        <v>80</v>
      </c>
      <c r="C41" s="18"/>
      <c r="D41" s="23">
        <f>D23-D32</f>
        <v>50</v>
      </c>
      <c r="E41" s="18" t="s">
        <v>81</v>
      </c>
    </row>
    <row r="42" spans="1:6">
      <c r="A42" s="14" t="s">
        <v>82</v>
      </c>
      <c r="C42" s="16"/>
      <c r="D42" s="17">
        <f>4*$D28/D34/D34/PI()</f>
        <v>2.5464790894703255</v>
      </c>
      <c r="E42" s="16" t="s">
        <v>83</v>
      </c>
    </row>
    <row r="44" spans="1:6" ht="15">
      <c r="A44" s="33" t="s">
        <v>84</v>
      </c>
    </row>
    <row r="45" spans="1:6">
      <c r="A45" s="10" t="s">
        <v>85</v>
      </c>
    </row>
    <row r="46" spans="1:6">
      <c r="A46" s="10" t="s">
        <v>86</v>
      </c>
    </row>
    <row r="47" spans="1:6">
      <c r="A47" s="10"/>
    </row>
    <row r="48" spans="1:6" ht="15">
      <c r="A48" s="33" t="s">
        <v>87</v>
      </c>
    </row>
    <row r="49" spans="1:1">
      <c r="A49" s="10" t="s">
        <v>88</v>
      </c>
    </row>
    <row r="50" spans="1:1">
      <c r="A50" s="10" t="s">
        <v>89</v>
      </c>
    </row>
    <row r="51" spans="1:1">
      <c r="A51" s="10" t="s">
        <v>90</v>
      </c>
    </row>
  </sheetData>
  <mergeCells count="6">
    <mergeCell ref="A18:K18"/>
    <mergeCell ref="A19:K19"/>
    <mergeCell ref="A20:K20"/>
    <mergeCell ref="A15:K15"/>
    <mergeCell ref="A17:K17"/>
    <mergeCell ref="A16:D16"/>
  </mergeCells>
  <phoneticPr fontId="7" type="noConversion"/>
  <pageMargins left="0.6692913385826772" right="0.35433070866141736" top="0.51181102362204722" bottom="0.43307086614173229" header="0.27559055118110237" footer="0.27559055118110237"/>
  <pageSetup paperSize="9" scale="59" orientation="portrait" r:id="rId1"/>
  <headerFooter alignWithMargins="0">
    <oddHeader>&amp;LTraitement et valorisation des eaux et des déchets
Semestre automne 2020</oddHeader>
    <oddFooter>&amp;LG. MONNIN&amp;R&amp;Z&amp;F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1"/>
  <sheetViews>
    <sheetView showGridLines="0" tabSelected="1" topLeftCell="A19" workbookViewId="0">
      <selection activeCell="N57" sqref="N57"/>
    </sheetView>
  </sheetViews>
  <sheetFormatPr defaultColWidth="11.42578125" defaultRowHeight="12.75"/>
  <cols>
    <col min="1" max="1" width="15.7109375" style="35" customWidth="1"/>
    <col min="7" max="7" width="12.42578125" bestFit="1" customWidth="1"/>
    <col min="9" max="9" width="15" customWidth="1"/>
    <col min="11" max="11" width="15.5703125" bestFit="1" customWidth="1"/>
  </cols>
  <sheetData>
    <row r="1" spans="1:9">
      <c r="A1" s="42" t="s">
        <v>91</v>
      </c>
    </row>
    <row r="2" spans="1:9">
      <c r="A2" s="45" t="s">
        <v>92</v>
      </c>
      <c r="E2" s="42" t="s">
        <v>93</v>
      </c>
    </row>
    <row r="3" spans="1:9">
      <c r="A3" s="34"/>
    </row>
    <row r="4" spans="1:9">
      <c r="B4" s="39" t="s">
        <v>94</v>
      </c>
      <c r="C4" s="39" t="s">
        <v>95</v>
      </c>
      <c r="D4" s="39" t="s">
        <v>63</v>
      </c>
      <c r="E4" s="39" t="s">
        <v>96</v>
      </c>
      <c r="F4" s="39" t="s">
        <v>97</v>
      </c>
      <c r="G4" s="39" t="s">
        <v>98</v>
      </c>
      <c r="H4" s="39" t="s">
        <v>99</v>
      </c>
      <c r="I4" s="39" t="s">
        <v>100</v>
      </c>
    </row>
    <row r="5" spans="1:9">
      <c r="A5" s="35" t="s">
        <v>101</v>
      </c>
      <c r="B5" s="39"/>
      <c r="C5" s="89">
        <v>0.35</v>
      </c>
      <c r="D5" s="89">
        <v>3</v>
      </c>
      <c r="E5" s="39"/>
      <c r="F5" s="39"/>
      <c r="G5" s="39"/>
      <c r="H5" s="39"/>
      <c r="I5" s="82"/>
    </row>
    <row r="6" spans="1:9">
      <c r="A6" s="35" t="s">
        <v>101</v>
      </c>
      <c r="B6" s="90">
        <v>2000</v>
      </c>
      <c r="C6" s="90">
        <v>0.35</v>
      </c>
      <c r="D6" s="90">
        <v>100</v>
      </c>
      <c r="E6" s="90">
        <v>630</v>
      </c>
      <c r="F6" s="90">
        <v>580</v>
      </c>
      <c r="G6" s="82">
        <f>B13</f>
        <v>60</v>
      </c>
      <c r="H6" s="82">
        <f>(G6+G7+G8)/1000</f>
        <v>9.9000000000000005E-2</v>
      </c>
      <c r="I6" s="39" t="s">
        <v>102</v>
      </c>
    </row>
    <row r="7" spans="1:9">
      <c r="A7" s="35" t="s">
        <v>103</v>
      </c>
      <c r="B7" s="90">
        <v>10000</v>
      </c>
      <c r="C7" s="90">
        <v>0.22500000000000001</v>
      </c>
      <c r="D7" s="89" t="s">
        <v>102</v>
      </c>
      <c r="E7" s="82">
        <f>F6</f>
        <v>580</v>
      </c>
      <c r="F7" s="90">
        <v>550</v>
      </c>
      <c r="G7" s="82">
        <f>B14</f>
        <v>30</v>
      </c>
      <c r="H7" s="82">
        <f>(G7+G8)/1000</f>
        <v>3.9E-2</v>
      </c>
      <c r="I7" s="39" t="s">
        <v>102</v>
      </c>
    </row>
    <row r="8" spans="1:9">
      <c r="A8" s="35" t="s">
        <v>104</v>
      </c>
      <c r="B8" s="90">
        <v>1000</v>
      </c>
      <c r="C8" s="90">
        <v>0.15</v>
      </c>
      <c r="D8" s="90">
        <v>100</v>
      </c>
      <c r="E8" s="82">
        <f>F7</f>
        <v>550</v>
      </c>
      <c r="F8" s="90">
        <v>510</v>
      </c>
      <c r="G8" s="90">
        <v>9</v>
      </c>
      <c r="H8" s="82">
        <f>G8/1000</f>
        <v>8.9999999999999993E-3</v>
      </c>
      <c r="I8" s="89">
        <v>579.6</v>
      </c>
    </row>
    <row r="12" spans="1:9">
      <c r="A12" s="35" t="s">
        <v>105</v>
      </c>
      <c r="B12" s="35"/>
    </row>
    <row r="13" spans="1:9">
      <c r="A13" s="35" t="s">
        <v>106</v>
      </c>
      <c r="B13" s="91">
        <v>60</v>
      </c>
      <c r="C13" t="s">
        <v>107</v>
      </c>
    </row>
    <row r="14" spans="1:9">
      <c r="A14" s="35" t="s">
        <v>108</v>
      </c>
      <c r="B14" s="91">
        <v>30</v>
      </c>
      <c r="C14" s="35" t="s">
        <v>109</v>
      </c>
    </row>
    <row r="15" spans="1:9">
      <c r="A15" s="35" t="s">
        <v>110</v>
      </c>
      <c r="B15" s="91">
        <v>9</v>
      </c>
      <c r="C15" s="35" t="s">
        <v>111</v>
      </c>
    </row>
    <row r="16" spans="1:9">
      <c r="A16" s="35" t="s">
        <v>112</v>
      </c>
    </row>
    <row r="18" spans="1:7">
      <c r="A18" s="35" t="s">
        <v>113</v>
      </c>
    </row>
    <row r="20" spans="1:7">
      <c r="A20" s="35" t="s">
        <v>114</v>
      </c>
    </row>
    <row r="21" spans="1:7">
      <c r="A21" s="35" t="s">
        <v>115</v>
      </c>
    </row>
    <row r="24" spans="1:7">
      <c r="A24" s="41" t="s">
        <v>116</v>
      </c>
    </row>
    <row r="25" spans="1:7">
      <c r="A25" s="34" t="s">
        <v>117</v>
      </c>
    </row>
    <row r="26" spans="1:7">
      <c r="A26" s="34" t="s">
        <v>118</v>
      </c>
    </row>
    <row r="27" spans="1:7" ht="15.75">
      <c r="A27" s="34" t="s">
        <v>119</v>
      </c>
      <c r="D27">
        <f>B13+B14+B15</f>
        <v>99</v>
      </c>
      <c r="E27" s="35" t="s">
        <v>120</v>
      </c>
      <c r="F27">
        <f>D27/1000</f>
        <v>9.9000000000000005E-2</v>
      </c>
      <c r="G27" s="35" t="s">
        <v>62</v>
      </c>
    </row>
    <row r="28" spans="1:7" ht="14.25">
      <c r="A28" s="34" t="s">
        <v>121</v>
      </c>
      <c r="F28" s="40">
        <f>H6/PI()/((C5/2)^2)</f>
        <v>1.0289854279900501</v>
      </c>
      <c r="G28" s="35" t="s">
        <v>122</v>
      </c>
    </row>
    <row r="29" spans="1:7" ht="21">
      <c r="A29" s="34" t="s">
        <v>123</v>
      </c>
      <c r="F29" s="47">
        <f>D5*F28*F28/2/9.81</f>
        <v>0.16189770810640161</v>
      </c>
      <c r="G29" s="35" t="s">
        <v>21</v>
      </c>
    </row>
    <row r="30" spans="1:7">
      <c r="A30" s="34" t="s">
        <v>124</v>
      </c>
    </row>
    <row r="31" spans="1:7" ht="14.25">
      <c r="A31" s="37" t="s">
        <v>125</v>
      </c>
    </row>
    <row r="32" spans="1:7">
      <c r="A32" s="34" t="s">
        <v>126</v>
      </c>
      <c r="F32">
        <f>D6</f>
        <v>100</v>
      </c>
    </row>
    <row r="33" spans="1:7" ht="14.25">
      <c r="A33" s="34" t="s">
        <v>127</v>
      </c>
      <c r="F33" s="40">
        <f>H6/PI()/((C6/2)^2)</f>
        <v>1.0289854279900501</v>
      </c>
    </row>
    <row r="34" spans="1:7">
      <c r="A34" s="34" t="s">
        <v>128</v>
      </c>
    </row>
    <row r="35" spans="1:7">
      <c r="A35" s="34" t="s">
        <v>129</v>
      </c>
      <c r="F35">
        <f>B6</f>
        <v>2000</v>
      </c>
      <c r="G35" s="35" t="s">
        <v>21</v>
      </c>
    </row>
    <row r="36" spans="1:7">
      <c r="A36" s="34" t="s">
        <v>130</v>
      </c>
      <c r="F36" s="47">
        <f>10.29*B6*F27*F27/(D6*D6*C6^(16/3))</f>
        <v>5.4494523117930074</v>
      </c>
      <c r="G36" s="35" t="s">
        <v>21</v>
      </c>
    </row>
    <row r="37" spans="1:7" ht="14.25">
      <c r="A37" s="45" t="s">
        <v>131</v>
      </c>
      <c r="B37" s="42"/>
      <c r="C37" s="42"/>
      <c r="D37" s="42"/>
      <c r="E37" s="42" t="s">
        <v>132</v>
      </c>
      <c r="F37" s="83">
        <f>E6-F29-F36</f>
        <v>624.38864998010058</v>
      </c>
      <c r="G37" s="84" t="s">
        <v>21</v>
      </c>
    </row>
    <row r="38" spans="1:7">
      <c r="A38" s="34"/>
    </row>
    <row r="39" spans="1:7">
      <c r="A39" s="34" t="s">
        <v>133</v>
      </c>
    </row>
    <row r="40" spans="1:7" ht="15.75">
      <c r="A40" s="34" t="s">
        <v>134</v>
      </c>
      <c r="E40" s="35" t="s">
        <v>135</v>
      </c>
      <c r="F40">
        <f>I8</f>
        <v>579.6</v>
      </c>
      <c r="G40" s="35" t="s">
        <v>21</v>
      </c>
    </row>
    <row r="41" spans="1:7">
      <c r="A41" s="34" t="s">
        <v>136</v>
      </c>
      <c r="F41">
        <f>B8</f>
        <v>1000</v>
      </c>
      <c r="G41" s="35" t="s">
        <v>21</v>
      </c>
    </row>
    <row r="42" spans="1:7">
      <c r="A42" s="34" t="s">
        <v>137</v>
      </c>
      <c r="F42">
        <f>H8</f>
        <v>8.9999999999999993E-3</v>
      </c>
      <c r="G42" s="35" t="s">
        <v>62</v>
      </c>
    </row>
    <row r="43" spans="1:7">
      <c r="A43" s="37" t="s">
        <v>138</v>
      </c>
      <c r="F43" s="40">
        <f>10.29*B8*H8*H8/(D8*D8*C8^(16/3))</f>
        <v>2.0657622905996313</v>
      </c>
      <c r="G43" s="35" t="s">
        <v>21</v>
      </c>
    </row>
    <row r="44" spans="1:7">
      <c r="A44" s="45" t="s">
        <v>139</v>
      </c>
      <c r="B44" s="42"/>
      <c r="C44" s="42"/>
      <c r="D44" s="42"/>
      <c r="E44" s="42"/>
      <c r="F44" s="47">
        <f>I8+F43</f>
        <v>581.66576229059967</v>
      </c>
      <c r="G44" s="42" t="s">
        <v>21</v>
      </c>
    </row>
    <row r="45" spans="1:7">
      <c r="A45" s="34"/>
    </row>
    <row r="46" spans="1:7">
      <c r="A46" s="34" t="s">
        <v>140</v>
      </c>
    </row>
    <row r="47" spans="1:7">
      <c r="A47" s="37" t="s">
        <v>141</v>
      </c>
      <c r="F47" s="40">
        <f>F37-F44</f>
        <v>42.722887689500908</v>
      </c>
    </row>
    <row r="48" spans="1:7" ht="14.25">
      <c r="A48" s="37" t="s">
        <v>142</v>
      </c>
      <c r="F48" s="85">
        <f>(10.29*B7*H7*H7/(F47*C7^(16/3)))^(1/2)</f>
        <v>102.20103164421552</v>
      </c>
    </row>
    <row r="49" spans="1:11">
      <c r="A49" s="45" t="s">
        <v>143</v>
      </c>
      <c r="B49" s="46">
        <f>F48</f>
        <v>102.20103164421552</v>
      </c>
    </row>
    <row r="50" spans="1:11">
      <c r="A50" s="34"/>
    </row>
    <row r="51" spans="1:11" s="42" customFormat="1">
      <c r="A51" s="41" t="s">
        <v>144</v>
      </c>
    </row>
    <row r="52" spans="1:11">
      <c r="A52" s="36" t="s">
        <v>145</v>
      </c>
    </row>
    <row r="53" spans="1:11" ht="15.75">
      <c r="A53" s="38" t="s">
        <v>146</v>
      </c>
      <c r="H53">
        <f>E6-F7</f>
        <v>80</v>
      </c>
      <c r="I53" s="35" t="s">
        <v>21</v>
      </c>
    </row>
    <row r="54" spans="1:11" ht="15.75">
      <c r="A54" s="38" t="s">
        <v>147</v>
      </c>
      <c r="C54">
        <f>H53</f>
        <v>80</v>
      </c>
      <c r="D54" t="str">
        <f>I53</f>
        <v>m</v>
      </c>
      <c r="H54" s="35" t="s">
        <v>148</v>
      </c>
      <c r="I54" t="s">
        <v>149</v>
      </c>
      <c r="J54" t="s">
        <v>150</v>
      </c>
      <c r="K54" t="s">
        <v>151</v>
      </c>
    </row>
    <row r="55" spans="1:11" ht="6" customHeight="1">
      <c r="A55" s="36"/>
    </row>
    <row r="56" spans="1:11" ht="18">
      <c r="A56" s="38" t="s">
        <v>152</v>
      </c>
      <c r="H56" s="92">
        <v>20.9</v>
      </c>
      <c r="I56">
        <f>(H56+B13+B14)/1000</f>
        <v>0.11090000000000001</v>
      </c>
      <c r="J56" s="40">
        <f>I56/PI()/((C6/2)^2)</f>
        <v>1.1526715551928945</v>
      </c>
      <c r="K56" s="25">
        <f>D5*J56*J56/2/9.81</f>
        <v>0.2031577544573098</v>
      </c>
    </row>
    <row r="57" spans="1:11" ht="15.75">
      <c r="A57" s="38" t="s">
        <v>153</v>
      </c>
      <c r="I57">
        <f>I56</f>
        <v>0.11090000000000001</v>
      </c>
      <c r="K57" s="25">
        <f>10.29*B6*I57*I57/(D6*D6*C6^(16/3))</f>
        <v>6.8382592171005978</v>
      </c>
    </row>
    <row r="58" spans="1:11" ht="15.75">
      <c r="A58" s="38" t="s">
        <v>154</v>
      </c>
      <c r="I58">
        <f>(G7+H56)/1000</f>
        <v>5.0900000000000001E-2</v>
      </c>
      <c r="K58" s="25">
        <f>10.29*B7*I58*I58/(F48*F48*C7^(16/3))</f>
        <v>72.772442245125475</v>
      </c>
    </row>
    <row r="59" spans="1:11">
      <c r="A59" s="36" t="s">
        <v>155</v>
      </c>
      <c r="K59" s="50">
        <f>K56+K57+K58</f>
        <v>79.813859216683383</v>
      </c>
    </row>
    <row r="60" spans="1:11" ht="14.25">
      <c r="A60" s="48" t="s">
        <v>156</v>
      </c>
      <c r="B60" s="42"/>
      <c r="C60" s="42"/>
      <c r="D60" s="42"/>
      <c r="E60" s="42"/>
      <c r="F60" s="42"/>
      <c r="G60" s="42"/>
      <c r="H60" s="42">
        <f>H56</f>
        <v>20.9</v>
      </c>
      <c r="I60" s="42" t="s">
        <v>29</v>
      </c>
    </row>
    <row r="61" spans="1:11">
      <c r="A61" s="34"/>
    </row>
  </sheetData>
  <pageMargins left="0.6692913385826772" right="0.35433070866141736" top="0.51181102362204722" bottom="0.43307086614173229" header="0.27559055118110237" footer="0.27559055118110237"/>
  <pageSetup paperSize="9" scale="67" orientation="portrait" r:id="rId1"/>
  <headerFooter alignWithMargins="0">
    <oddHeader>&amp;LTraitement et valorisation des eaux et des déchets
Semestre automne 2020</oddHeader>
    <oddFooter>&amp;LG. MONNIN&amp;R&amp;Z&amp;F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5133e-8410-437e-8025-d13194038ca1">
      <Value>5</Value>
      <Value>1</Value>
    </TaxCatchAll>
    <lcf76f155ced4ddcb4097134ff3c332f xmlns="b85685f9-140d-4ebe-a368-242cd5413e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1f7d8a7-a04e-484f-8c8f-29b57bca5403" ContentTypeId="0x0101006DD433304FA70743A97CA8DBD847CDE7" PreviousValue="false" LastSyncTimeStamp="2023-08-30T07:44:44.33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34932BAAC6941A304EBA965CBD7FC" ma:contentTypeVersion="15" ma:contentTypeDescription="Crée un document." ma:contentTypeScope="" ma:versionID="72614fdbec70f85ad42d2c56113ef1bb">
  <xsd:schema xmlns:xsd="http://www.w3.org/2001/XMLSchema" xmlns:xs="http://www.w3.org/2001/XMLSchema" xmlns:p="http://schemas.microsoft.com/office/2006/metadata/properties" xmlns:ns2="b85685f9-140d-4ebe-a368-242cd5413e7c" xmlns:ns3="b215133e-8410-437e-8025-d13194038ca1" xmlns:ns4="b8b8e9a8-a025-4ee7-a6b7-107f087ee789" targetNamespace="http://schemas.microsoft.com/office/2006/metadata/properties" ma:root="true" ma:fieldsID="304170320df585af283ec50c37aeff6b" ns2:_="" ns3:_="" ns4:_="">
    <xsd:import namespace="b85685f9-140d-4ebe-a368-242cd5413e7c"/>
    <xsd:import namespace="b215133e-8410-437e-8025-d13194038ca1"/>
    <xsd:import namespace="b8b8e9a8-a025-4ee7-a6b7-107f087ee7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685f9-140d-4ebe-a368-242cd5413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f7d8a7-a04e-484f-8c8f-29b57bca5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5133e-8410-437e-8025-d13194038c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7d87c7-325a-416c-8697-1fa96766127d}" ma:internalName="TaxCatchAll" ma:showField="CatchAllData" ma:web="b8b8e9a8-a025-4ee7-a6b7-107f087ee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8e9a8-a025-4ee7-a6b7-107f087ee7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A717E2-A9A0-4A25-ABE1-644F3F220E24}"/>
</file>

<file path=customXml/itemProps2.xml><?xml version="1.0" encoding="utf-8"?>
<ds:datastoreItem xmlns:ds="http://schemas.openxmlformats.org/officeDocument/2006/customXml" ds:itemID="{2346E015-E8FA-4DCA-ACE5-FDDAB23427F2}"/>
</file>

<file path=customXml/itemProps3.xml><?xml version="1.0" encoding="utf-8"?>
<ds:datastoreItem xmlns:ds="http://schemas.openxmlformats.org/officeDocument/2006/customXml" ds:itemID="{BFFA1A2C-2323-408F-9C21-E084BA37942B}"/>
</file>

<file path=customXml/itemProps4.xml><?xml version="1.0" encoding="utf-8"?>
<ds:datastoreItem xmlns:ds="http://schemas.openxmlformats.org/officeDocument/2006/customXml" ds:itemID="{FB295466-5E63-4634-8148-948C14534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CSD</dc:creator>
  <cp:keywords/>
  <dc:description/>
  <cp:lastModifiedBy>YEPRIKYAN Levon</cp:lastModifiedBy>
  <cp:revision/>
  <dcterms:created xsi:type="dcterms:W3CDTF">2003-05-11T12:56:42Z</dcterms:created>
  <dcterms:modified xsi:type="dcterms:W3CDTF">2024-08-16T06:40:14Z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0x0101006DD433304FA70743A97CA8DBD847CDE700D2FE3D9FF58C0240BD4B6825494725E3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BranchOffice_Department">
    <vt:lpwstr>5;#VD-Général|3acd40d1-f5b5-464d-bb0a-21f4322a991e</vt:lpwstr>
  </property>
  <property fmtid="{D5CDD505-2E9C-101B-9397-08002B2CF9AE}" pid="6" name="BranchOffice">
    <vt:lpwstr>1;#VD|4ccb7846-dac5-4725-a8bd-359a94b8e1a2</vt:lpwstr>
  </property>
  <property fmtid="{D5CDD505-2E9C-101B-9397-08002B2CF9AE}" pid="7" name="DocumentType">
    <vt:lpwstr/>
  </property>
</Properties>
</file>